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60" windowWidth="19320" windowHeight="12120" activeTab="0"/>
  </bookViews>
  <sheets>
    <sheet name="Sheet1" sheetId="1" r:id="rId1"/>
  </sheets>
  <definedNames/>
  <calcPr fullCalcOnLoad="1"/>
</workbook>
</file>

<file path=xl/sharedStrings.xml><?xml version="1.0" encoding="utf-8"?>
<sst xmlns="http://schemas.openxmlformats.org/spreadsheetml/2006/main" count="66" uniqueCount="41">
  <si>
    <t>Institution</t>
  </si>
  <si>
    <t>University of Michigan</t>
  </si>
  <si>
    <t>Indiana University</t>
  </si>
  <si>
    <t>Volumes</t>
  </si>
  <si>
    <t>Formula 1</t>
  </si>
  <si>
    <t>Formula 2</t>
  </si>
  <si>
    <t>Formula 3</t>
  </si>
  <si>
    <t>TOTALS</t>
  </si>
  <si>
    <t>University of California</t>
  </si>
  <si>
    <t>University of Virginia</t>
  </si>
  <si>
    <t>Committee on Institutional Cooperation</t>
  </si>
  <si>
    <t>Increase cost per unit and fund central development?</t>
  </si>
  <si>
    <t>Convert archive to "dark" and reduce costs/aspirations?</t>
  </si>
  <si>
    <t>Columbia University</t>
  </si>
  <si>
    <t>Yale University</t>
  </si>
  <si>
    <t>Move HT "host" to U of X?</t>
  </si>
  <si>
    <t>Power</t>
  </si>
  <si>
    <t>Relative Power*</t>
  </si>
  <si>
    <t>Relative Power</t>
  </si>
  <si>
    <t>(financial contribution) + (volumes)</t>
  </si>
  <si>
    <t>*The "relative power" of any institution is that institution's power divided by the total power of all institutions</t>
  </si>
  <si>
    <t xml:space="preserve">log (financial contribution) + log (volumes) </t>
  </si>
  <si>
    <t>Financial contribution</t>
  </si>
  <si>
    <t>Projected amounts, March 2011</t>
  </si>
  <si>
    <t>Potential HathiTrust Weighted Voting Models</t>
  </si>
  <si>
    <t>Formula 4</t>
  </si>
  <si>
    <t>square root of volumes + square root of financial contribution</t>
  </si>
  <si>
    <t>(volumes) x square root of financial contribution</t>
  </si>
  <si>
    <t>Scenarios to consider:</t>
  </si>
  <si>
    <t>Relative Weights**</t>
  </si>
  <si>
    <t>Relative Weights</t>
  </si>
  <si>
    <t xml:space="preserve">**The relative weights represent the closest possible match of weight ratios that yield the desired power allocation. Any weights that maintain the given ratios will result in the same power allocation. </t>
  </si>
  <si>
    <t>NO</t>
  </si>
  <si>
    <t>YES</t>
  </si>
  <si>
    <t>Yes Votes</t>
  </si>
  <si>
    <t>No Votes</t>
  </si>
  <si>
    <t>Yes Totals</t>
  </si>
  <si>
    <t>No Totals</t>
  </si>
  <si>
    <t>Vote Calculator according to Formula 4***</t>
  </si>
  <si>
    <t xml:space="preserve">***Change the votes to "YES" or "NO" to change the overall calculations. </t>
  </si>
  <si>
    <t>Weights (Positive Numbers)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</si>
</sst>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8"/>
      <name val="Verdana"/>
      <family val="0"/>
    </font>
    <font>
      <sz val="11"/>
      <color indexed="10"/>
      <name val="Calibri"/>
      <family val="2"/>
    </font>
    <font>
      <sz val="11"/>
      <color indexed="36"/>
      <name val="Calibri"/>
      <family val="2"/>
    </font>
    <font>
      <sz val="11"/>
      <color indexed="62"/>
      <name val="Calibri"/>
      <family val="2"/>
    </font>
    <font>
      <b/>
      <sz val="11"/>
      <name val="Calibri"/>
      <family val="2"/>
    </font>
    <font>
      <b/>
      <sz val="18"/>
      <color indexed="8"/>
      <name val="Calibri"/>
      <family val="2"/>
    </font>
    <font>
      <b/>
      <sz val="14"/>
      <color indexed="8"/>
      <name val="Calibri"/>
      <family val="2"/>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1" xfId="0" applyFont="1" applyBorder="1" applyAlignment="1">
      <alignment/>
    </xf>
    <xf numFmtId="0" fontId="0" fillId="0" borderId="1" xfId="0" applyBorder="1" applyAlignment="1">
      <alignment/>
    </xf>
    <xf numFmtId="0" fontId="0" fillId="2" borderId="2" xfId="0" applyFill="1" applyBorder="1" applyAlignment="1">
      <alignment horizontal="right"/>
    </xf>
    <xf numFmtId="0" fontId="0" fillId="3" borderId="3" xfId="0" applyFill="1" applyBorder="1" applyAlignment="1">
      <alignment horizontal="right"/>
    </xf>
    <xf numFmtId="0" fontId="0" fillId="4" borderId="1" xfId="0" applyFill="1" applyBorder="1" applyAlignment="1">
      <alignment horizontal="right"/>
    </xf>
    <xf numFmtId="0" fontId="4" fillId="0" borderId="1" xfId="0" applyFont="1" applyBorder="1" applyAlignment="1">
      <alignment wrapText="1"/>
    </xf>
    <xf numFmtId="3" fontId="0" fillId="0" borderId="1" xfId="0" applyNumberFormat="1" applyBorder="1" applyAlignment="1">
      <alignment/>
    </xf>
    <xf numFmtId="3" fontId="0" fillId="4" borderId="1" xfId="0" applyNumberFormat="1" applyFill="1" applyBorder="1" applyAlignment="1">
      <alignment/>
    </xf>
    <xf numFmtId="4" fontId="0" fillId="3" borderId="1" xfId="0" applyNumberFormat="1" applyFill="1" applyBorder="1" applyAlignment="1">
      <alignment/>
    </xf>
    <xf numFmtId="3" fontId="0" fillId="2" borderId="1" xfId="0" applyNumberFormat="1" applyFill="1" applyBorder="1" applyAlignment="1">
      <alignment/>
    </xf>
    <xf numFmtId="0" fontId="0" fillId="0" borderId="0" xfId="0" applyBorder="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0" fillId="0" borderId="0" xfId="0" applyAlignment="1">
      <alignment horizontal="center"/>
    </xf>
    <xf numFmtId="0" fontId="0" fillId="5" borderId="1" xfId="0" applyFill="1" applyBorder="1" applyAlignment="1">
      <alignment horizontal="right"/>
    </xf>
    <xf numFmtId="9" fontId="0" fillId="4" borderId="1" xfId="19" applyFont="1" applyFill="1" applyBorder="1" applyAlignment="1">
      <alignment/>
    </xf>
    <xf numFmtId="10" fontId="0" fillId="4" borderId="1" xfId="19" applyNumberFormat="1" applyFont="1" applyFill="1" applyBorder="1" applyAlignment="1">
      <alignment/>
    </xf>
    <xf numFmtId="9" fontId="0" fillId="3" borderId="1" xfId="19" applyFont="1" applyFill="1" applyBorder="1" applyAlignment="1">
      <alignment/>
    </xf>
    <xf numFmtId="10" fontId="0" fillId="3" borderId="1" xfId="19" applyNumberFormat="1" applyFont="1" applyFill="1" applyBorder="1" applyAlignment="1">
      <alignment/>
    </xf>
    <xf numFmtId="9" fontId="0" fillId="2" borderId="1" xfId="19" applyFont="1" applyFill="1" applyBorder="1" applyAlignment="1">
      <alignment/>
    </xf>
    <xf numFmtId="10" fontId="0" fillId="2" borderId="1" xfId="19" applyNumberFormat="1" applyFont="1" applyFill="1" applyBorder="1" applyAlignment="1">
      <alignment/>
    </xf>
    <xf numFmtId="10" fontId="0" fillId="3" borderId="1" xfId="0" applyNumberFormat="1" applyFill="1" applyBorder="1" applyAlignment="1">
      <alignment/>
    </xf>
    <xf numFmtId="9" fontId="0" fillId="4" borderId="1" xfId="19" applyNumberFormat="1" applyFont="1" applyFill="1" applyBorder="1" applyAlignment="1">
      <alignment/>
    </xf>
    <xf numFmtId="3" fontId="0" fillId="5" borderId="1" xfId="0" applyNumberFormat="1" applyFill="1" applyBorder="1" applyAlignment="1">
      <alignment/>
    </xf>
    <xf numFmtId="3" fontId="0" fillId="5" borderId="1" xfId="19" applyNumberFormat="1" applyFont="1" applyFill="1" applyBorder="1" applyAlignment="1">
      <alignment/>
    </xf>
    <xf numFmtId="10" fontId="0" fillId="5" borderId="1" xfId="19" applyNumberFormat="1" applyFont="1" applyFill="1" applyBorder="1" applyAlignment="1">
      <alignment/>
    </xf>
    <xf numFmtId="0" fontId="0" fillId="0" borderId="0" xfId="0" applyFill="1" applyAlignment="1">
      <alignment/>
    </xf>
    <xf numFmtId="9" fontId="0" fillId="5" borderId="1" xfId="19" applyNumberFormat="1" applyFont="1" applyFill="1" applyBorder="1" applyAlignment="1">
      <alignment/>
    </xf>
    <xf numFmtId="0" fontId="4" fillId="0" borderId="1" xfId="0" applyNumberFormat="1" applyFont="1" applyBorder="1" applyAlignment="1">
      <alignment wrapText="1"/>
    </xf>
    <xf numFmtId="0" fontId="4" fillId="0" borderId="1" xfId="0" applyNumberFormat="1" applyFont="1" applyFill="1" applyBorder="1" applyAlignment="1">
      <alignment wrapText="1"/>
    </xf>
    <xf numFmtId="0" fontId="4" fillId="0" borderId="1" xfId="0" applyFont="1" applyBorder="1" applyAlignment="1">
      <alignment/>
    </xf>
    <xf numFmtId="0" fontId="4" fillId="0" borderId="0" xfId="0" applyFont="1" applyAlignment="1">
      <alignment/>
    </xf>
    <xf numFmtId="0" fontId="0" fillId="0" borderId="0" xfId="0" applyBorder="1" applyAlignment="1">
      <alignment/>
    </xf>
    <xf numFmtId="0" fontId="4" fillId="0" borderId="1" xfId="0" applyFont="1" applyFill="1" applyBorder="1" applyAlignment="1">
      <alignment/>
    </xf>
    <xf numFmtId="164" fontId="0" fillId="0" borderId="1" xfId="0" applyNumberFormat="1" applyBorder="1" applyAlignment="1">
      <alignment/>
    </xf>
    <xf numFmtId="10" fontId="0" fillId="0" borderId="0" xfId="0" applyNumberFormat="1" applyAlignment="1">
      <alignment/>
    </xf>
    <xf numFmtId="0" fontId="4" fillId="0" borderId="4" xfId="0" applyFont="1" applyFill="1" applyBorder="1" applyAlignment="1">
      <alignment/>
    </xf>
    <xf numFmtId="0" fontId="4" fillId="0" borderId="4" xfId="0" applyFont="1" applyBorder="1" applyAlignment="1">
      <alignment/>
    </xf>
    <xf numFmtId="0" fontId="0" fillId="6" borderId="1"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Alignment="1">
      <alignment/>
    </xf>
    <xf numFmtId="0" fontId="11" fillId="0" borderId="0" xfId="0" applyFont="1" applyAlignment="1">
      <alignment/>
    </xf>
    <xf numFmtId="0" fontId="4" fillId="0" borderId="1" xfId="0" applyFont="1" applyBorder="1" applyAlignment="1">
      <alignment/>
    </xf>
    <xf numFmtId="0" fontId="10" fillId="6" borderId="0" xfId="0" applyFont="1" applyFill="1" applyAlignment="1">
      <alignment horizontal="left"/>
    </xf>
    <xf numFmtId="0" fontId="10" fillId="6" borderId="2" xfId="0" applyFont="1" applyFill="1" applyBorder="1" applyAlignment="1">
      <alignment horizontal="left"/>
    </xf>
    <xf numFmtId="0" fontId="4" fillId="5" borderId="1" xfId="0" applyFont="1" applyFill="1" applyBorder="1" applyAlignment="1">
      <alignment horizontal="center"/>
    </xf>
    <xf numFmtId="0" fontId="0" fillId="5" borderId="1" xfId="0" applyFill="1" applyBorder="1" applyAlignment="1">
      <alignment horizontal="center"/>
    </xf>
    <xf numFmtId="0" fontId="10" fillId="6" borderId="5" xfId="0" applyFont="1" applyFill="1" applyBorder="1" applyAlignment="1">
      <alignment horizontal="left"/>
    </xf>
    <xf numFmtId="0" fontId="10" fillId="6" borderId="0" xfId="0" applyFont="1" applyFill="1" applyBorder="1" applyAlignment="1">
      <alignment horizontal="left"/>
    </xf>
    <xf numFmtId="0" fontId="10" fillId="6" borderId="6" xfId="0" applyFont="1" applyFill="1" applyBorder="1" applyAlignment="1">
      <alignment horizontal="left"/>
    </xf>
    <xf numFmtId="0" fontId="10" fillId="6" borderId="2" xfId="0" applyFont="1" applyFill="1" applyBorder="1" applyAlignment="1">
      <alignment horizontal="left"/>
    </xf>
    <xf numFmtId="0" fontId="4" fillId="2" borderId="1" xfId="0" applyFont="1" applyFill="1" applyBorder="1" applyAlignment="1">
      <alignment horizontal="center"/>
    </xf>
    <xf numFmtId="0" fontId="0" fillId="0" borderId="0" xfId="0" applyAlignment="1">
      <alignment horizontal="center"/>
    </xf>
    <xf numFmtId="9" fontId="0" fillId="0" borderId="0" xfId="0" applyNumberFormat="1" applyAlignment="1">
      <alignment horizontal="center"/>
    </xf>
    <xf numFmtId="0" fontId="4" fillId="4" borderId="1" xfId="0" applyFont="1" applyFill="1" applyBorder="1" applyAlignment="1">
      <alignment horizontal="center"/>
    </xf>
    <xf numFmtId="0" fontId="4" fillId="3" borderId="1" xfId="0" applyFont="1" applyFill="1" applyBorder="1" applyAlignment="1">
      <alignment horizontal="center"/>
    </xf>
    <xf numFmtId="0" fontId="0" fillId="3" borderId="7" xfId="0" applyFill="1" applyBorder="1" applyAlignment="1">
      <alignment horizontal="center"/>
    </xf>
    <xf numFmtId="0" fontId="0" fillId="3" borderId="3" xfId="0" applyFill="1" applyBorder="1" applyAlignment="1">
      <alignment horizontal="center"/>
    </xf>
    <xf numFmtId="0" fontId="0" fillId="3" borderId="8" xfId="0"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8" xfId="0" applyFill="1" applyBorder="1" applyAlignment="1">
      <alignment horizontal="center"/>
    </xf>
    <xf numFmtId="0" fontId="10" fillId="0" borderId="0" xfId="0" applyFont="1" applyAlignment="1">
      <alignment horizontal="left"/>
    </xf>
    <xf numFmtId="0" fontId="0" fillId="5" borderId="7" xfId="0" applyFill="1" applyBorder="1" applyAlignment="1">
      <alignment horizontal="center"/>
    </xf>
    <xf numFmtId="0" fontId="0" fillId="5" borderId="3" xfId="0" applyFill="1" applyBorder="1" applyAlignment="1">
      <alignment horizontal="center"/>
    </xf>
    <xf numFmtId="0" fontId="0" fillId="5" borderId="8"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5"/>
  <sheetViews>
    <sheetView tabSelected="1" workbookViewId="0" topLeftCell="A2">
      <selection activeCell="B30" sqref="B30"/>
    </sheetView>
  </sheetViews>
  <sheetFormatPr defaultColWidth="8.8515625" defaultRowHeight="15"/>
  <cols>
    <col min="1" max="1" width="36.8515625" style="0" customWidth="1"/>
    <col min="2" max="2" width="26.421875" style="0" customWidth="1"/>
    <col min="3" max="3" width="13.00390625" style="0" customWidth="1"/>
    <col min="4" max="4" width="11.28125" style="0" customWidth="1"/>
    <col min="5" max="5" width="17.00390625" style="0" customWidth="1"/>
    <col min="6" max="6" width="18.421875" style="0" customWidth="1"/>
    <col min="7" max="7" width="14.421875" style="0" customWidth="1"/>
    <col min="8" max="8" width="16.421875" style="0" customWidth="1"/>
    <col min="9" max="9" width="16.28125" style="0" customWidth="1"/>
    <col min="10" max="10" width="15.421875" style="0" customWidth="1"/>
    <col min="11" max="11" width="15.140625" style="0" customWidth="1"/>
    <col min="12" max="12" width="16.7109375" style="0" customWidth="1"/>
    <col min="13" max="13" width="14.28125" style="0" customWidth="1"/>
    <col min="14" max="14" width="17.28125" style="0" customWidth="1"/>
    <col min="15" max="15" width="15.7109375" style="0" customWidth="1"/>
    <col min="16" max="16" width="20.28125" style="0" customWidth="1"/>
    <col min="17" max="17" width="18.7109375" style="0" customWidth="1"/>
    <col min="18" max="18" width="19.421875" style="0" customWidth="1"/>
    <col min="19" max="19" width="16.00390625" style="0" customWidth="1"/>
    <col min="20" max="20" width="15.421875" style="0" customWidth="1"/>
    <col min="21" max="21" width="18.421875" style="0" customWidth="1"/>
    <col min="22" max="22" width="11.7109375" style="0" customWidth="1"/>
  </cols>
  <sheetData>
    <row r="1" spans="1:4" ht="22.5">
      <c r="A1" s="71" t="s">
        <v>24</v>
      </c>
      <c r="B1" s="71"/>
      <c r="C1" s="71"/>
      <c r="D1" s="17"/>
    </row>
    <row r="2" spans="5:15" ht="13.5">
      <c r="E2" s="15"/>
      <c r="F2" s="15"/>
      <c r="G2" s="15"/>
      <c r="H2" s="15"/>
      <c r="I2" s="15"/>
      <c r="J2" s="15"/>
      <c r="K2" s="15"/>
      <c r="L2" s="15"/>
      <c r="M2" s="15"/>
      <c r="N2" s="15"/>
      <c r="O2" s="15"/>
    </row>
    <row r="3" spans="1:13" ht="13.5">
      <c r="A3" s="9" t="s">
        <v>4</v>
      </c>
      <c r="B3" s="68" t="s">
        <v>19</v>
      </c>
      <c r="C3" s="69"/>
      <c r="D3" s="69"/>
      <c r="E3" s="69"/>
      <c r="F3" s="69"/>
      <c r="G3" s="69"/>
      <c r="H3" s="70"/>
      <c r="I3" s="15"/>
      <c r="J3" s="15"/>
      <c r="K3" s="15"/>
      <c r="L3" s="15"/>
      <c r="M3" s="15"/>
    </row>
    <row r="4" spans="1:13" ht="13.5">
      <c r="A4" s="7" t="s">
        <v>5</v>
      </c>
      <c r="B4" s="65" t="s">
        <v>27</v>
      </c>
      <c r="C4" s="66"/>
      <c r="D4" s="66"/>
      <c r="E4" s="66"/>
      <c r="F4" s="66"/>
      <c r="G4" s="66"/>
      <c r="H4" s="67"/>
      <c r="I4" s="15"/>
      <c r="J4" s="15"/>
      <c r="K4" s="15"/>
      <c r="L4" s="15"/>
      <c r="M4" s="15"/>
    </row>
    <row r="5" spans="1:13" ht="13.5">
      <c r="A5" s="8" t="s">
        <v>6</v>
      </c>
      <c r="B5" s="62" t="s">
        <v>21</v>
      </c>
      <c r="C5" s="63"/>
      <c r="D5" s="63"/>
      <c r="E5" s="63"/>
      <c r="F5" s="63"/>
      <c r="G5" s="63"/>
      <c r="H5" s="64"/>
      <c r="I5" s="15"/>
      <c r="J5" s="15"/>
      <c r="K5" s="15"/>
      <c r="L5" s="15"/>
      <c r="M5" s="15"/>
    </row>
    <row r="6" spans="1:19" ht="13.5">
      <c r="A6" s="19" t="s">
        <v>25</v>
      </c>
      <c r="B6" s="72" t="s">
        <v>26</v>
      </c>
      <c r="C6" s="73"/>
      <c r="D6" s="73"/>
      <c r="E6" s="73"/>
      <c r="F6" s="73"/>
      <c r="G6" s="73"/>
      <c r="H6" s="74"/>
      <c r="O6" s="2"/>
      <c r="P6" s="2"/>
      <c r="Q6" s="4"/>
      <c r="R6" s="4"/>
      <c r="S6" s="3"/>
    </row>
    <row r="7" spans="15:19" ht="13.5">
      <c r="O7" s="2"/>
      <c r="P7" s="2"/>
      <c r="Q7" s="4"/>
      <c r="R7" s="4"/>
      <c r="S7" s="3"/>
    </row>
    <row r="8" spans="1:8" ht="13.5">
      <c r="A8" s="31"/>
      <c r="B8" s="31"/>
      <c r="C8" s="31"/>
      <c r="D8" s="31"/>
      <c r="E8" s="31"/>
      <c r="F8" s="31"/>
      <c r="G8" s="31"/>
      <c r="H8" s="31"/>
    </row>
    <row r="9" spans="1:15" ht="15" customHeight="1">
      <c r="A9" s="53" t="s">
        <v>23</v>
      </c>
      <c r="B9" s="54"/>
      <c r="C9" s="54"/>
      <c r="D9" s="54"/>
      <c r="E9" s="54"/>
      <c r="F9" s="54"/>
      <c r="G9" s="54"/>
      <c r="H9" s="54"/>
      <c r="I9" s="54"/>
      <c r="J9" s="54"/>
      <c r="K9" s="54"/>
      <c r="L9" s="54"/>
      <c r="M9" s="54"/>
      <c r="N9" s="54"/>
      <c r="O9" s="54"/>
    </row>
    <row r="10" spans="1:15" ht="15" customHeight="1">
      <c r="A10" s="55"/>
      <c r="B10" s="56"/>
      <c r="C10" s="56"/>
      <c r="D10" s="56"/>
      <c r="E10" s="56"/>
      <c r="F10" s="56"/>
      <c r="G10" s="56"/>
      <c r="H10" s="56"/>
      <c r="I10" s="56"/>
      <c r="J10" s="56"/>
      <c r="K10" s="56"/>
      <c r="L10" s="56"/>
      <c r="M10" s="56"/>
      <c r="N10" s="56"/>
      <c r="O10" s="56"/>
    </row>
    <row r="11" spans="1:15" ht="22.5">
      <c r="A11" s="16"/>
      <c r="B11" s="16"/>
      <c r="C11" s="16"/>
      <c r="D11" s="60" t="s">
        <v>4</v>
      </c>
      <c r="E11" s="60"/>
      <c r="F11" s="60"/>
      <c r="G11" s="57" t="s">
        <v>5</v>
      </c>
      <c r="H11" s="57"/>
      <c r="I11" s="57"/>
      <c r="J11" s="61" t="s">
        <v>6</v>
      </c>
      <c r="K11" s="61"/>
      <c r="L11" s="61"/>
      <c r="M11" s="51" t="s">
        <v>25</v>
      </c>
      <c r="N11" s="52"/>
      <c r="O11" s="52"/>
    </row>
    <row r="12" spans="1:15" ht="23.25" customHeight="1">
      <c r="A12" s="10" t="s">
        <v>0</v>
      </c>
      <c r="B12" s="10" t="s">
        <v>22</v>
      </c>
      <c r="C12" s="10" t="s">
        <v>3</v>
      </c>
      <c r="D12" s="5" t="s">
        <v>16</v>
      </c>
      <c r="E12" s="33" t="s">
        <v>17</v>
      </c>
      <c r="F12" s="33" t="s">
        <v>29</v>
      </c>
      <c r="G12" s="10" t="s">
        <v>16</v>
      </c>
      <c r="H12" s="10" t="s">
        <v>18</v>
      </c>
      <c r="I12" s="10" t="s">
        <v>30</v>
      </c>
      <c r="J12" s="33" t="s">
        <v>16</v>
      </c>
      <c r="K12" s="34" t="s">
        <v>18</v>
      </c>
      <c r="L12" s="33" t="s">
        <v>30</v>
      </c>
      <c r="M12" s="35" t="s">
        <v>16</v>
      </c>
      <c r="N12" s="35" t="s">
        <v>18</v>
      </c>
      <c r="O12" s="35" t="s">
        <v>30</v>
      </c>
    </row>
    <row r="13" spans="1:15" ht="27" customHeight="1">
      <c r="A13" s="6" t="s">
        <v>1</v>
      </c>
      <c r="B13" s="11">
        <v>2155404</v>
      </c>
      <c r="C13" s="11">
        <v>5000000</v>
      </c>
      <c r="D13" s="12">
        <f aca="true" t="shared" si="0" ref="D13:D19">B13+C13</f>
        <v>7155404</v>
      </c>
      <c r="E13" s="21">
        <f>D13/$D$20</f>
        <v>0.4268431034818051</v>
      </c>
      <c r="F13" s="21">
        <v>0.417348</v>
      </c>
      <c r="G13" s="14">
        <f aca="true" t="shared" si="1" ref="G13:G19">C13*SQRT(B13)</f>
        <v>7340647110.439242</v>
      </c>
      <c r="H13" s="25">
        <f aca="true" t="shared" si="2" ref="H13:H19">G13/$G$20</f>
        <v>0.57281938243491</v>
      </c>
      <c r="I13" s="25">
        <v>0.500797</v>
      </c>
      <c r="J13" s="13">
        <f aca="true" t="shared" si="3" ref="J13:J19">LOG(B13)+LOG(C13)</f>
        <v>13.03249868882181</v>
      </c>
      <c r="K13" s="23">
        <f aca="true" t="shared" si="4" ref="K13:K19">J13/$J$20</f>
        <v>0.16342479304906116</v>
      </c>
      <c r="L13" s="23">
        <v>0.175145</v>
      </c>
      <c r="M13" s="28">
        <f>SQRT(B13)+SQRT(C13)</f>
        <v>3704.1973995876383</v>
      </c>
      <c r="N13" s="30">
        <f>M13/$M$20</f>
        <v>0.2875139993497461</v>
      </c>
      <c r="O13" s="30">
        <v>0.282971</v>
      </c>
    </row>
    <row r="14" spans="1:15" ht="13.5">
      <c r="A14" s="6" t="s">
        <v>2</v>
      </c>
      <c r="B14" s="11">
        <v>900000</v>
      </c>
      <c r="C14" s="11">
        <v>600000</v>
      </c>
      <c r="D14" s="12">
        <f t="shared" si="0"/>
        <v>1500000</v>
      </c>
      <c r="E14" s="21">
        <f aca="true" t="shared" si="5" ref="E14:E19">D14/$D$20</f>
        <v>0.08947987496201579</v>
      </c>
      <c r="F14" s="21">
        <v>0.0781228</v>
      </c>
      <c r="G14" s="14">
        <f t="shared" si="1"/>
        <v>569209978.8303083</v>
      </c>
      <c r="H14" s="25">
        <f t="shared" si="2"/>
        <v>0.04441767921055332</v>
      </c>
      <c r="I14" s="25">
        <v>-4.84591E-05</v>
      </c>
      <c r="J14" s="13">
        <f t="shared" si="3"/>
        <v>11.732393759822969</v>
      </c>
      <c r="K14" s="23">
        <f t="shared" si="4"/>
        <v>0.14712175062896574</v>
      </c>
      <c r="L14" s="23">
        <v>0.149551</v>
      </c>
      <c r="M14" s="28">
        <f aca="true" t="shared" si="6" ref="M14:M19">SQRT(B14)+SQRT(C14)</f>
        <v>1723.2799672919973</v>
      </c>
      <c r="N14" s="30">
        <f aca="true" t="shared" si="7" ref="N14:N19">M14/$M$20</f>
        <v>0.13375829145892132</v>
      </c>
      <c r="O14" s="30">
        <v>0.139813</v>
      </c>
    </row>
    <row r="15" spans="1:15" ht="13.5">
      <c r="A15" s="6" t="s">
        <v>10</v>
      </c>
      <c r="B15" s="11">
        <v>1650000</v>
      </c>
      <c r="C15" s="11">
        <v>1000000</v>
      </c>
      <c r="D15" s="12">
        <f t="shared" si="0"/>
        <v>2650000</v>
      </c>
      <c r="E15" s="21">
        <f t="shared" si="5"/>
        <v>0.15808111243289458</v>
      </c>
      <c r="F15" s="21">
        <v>0.156033</v>
      </c>
      <c r="G15" s="14">
        <f t="shared" si="1"/>
        <v>1284523257.866513</v>
      </c>
      <c r="H15" s="25">
        <f t="shared" si="2"/>
        <v>0.10023636993092652</v>
      </c>
      <c r="I15" s="25">
        <v>0.000624602</v>
      </c>
      <c r="J15" s="13">
        <f t="shared" si="3"/>
        <v>12.217483944213907</v>
      </c>
      <c r="K15" s="23">
        <f t="shared" si="4"/>
        <v>0.1532046795351636</v>
      </c>
      <c r="L15" s="23">
        <v>0.1591</v>
      </c>
      <c r="M15" s="28">
        <f t="shared" si="6"/>
        <v>2284.5232578665127</v>
      </c>
      <c r="N15" s="30">
        <f t="shared" si="7"/>
        <v>0.1773211164582732</v>
      </c>
      <c r="O15" s="30">
        <v>0.178372</v>
      </c>
    </row>
    <row r="16" spans="1:15" ht="13.5">
      <c r="A16" s="6" t="s">
        <v>8</v>
      </c>
      <c r="B16" s="11">
        <v>1244142</v>
      </c>
      <c r="C16" s="11">
        <v>3000000</v>
      </c>
      <c r="D16" s="12">
        <f t="shared" si="0"/>
        <v>4244142</v>
      </c>
      <c r="E16" s="21">
        <f t="shared" si="5"/>
        <v>0.2531768636540264</v>
      </c>
      <c r="F16" s="21">
        <v>0.267295</v>
      </c>
      <c r="G16" s="14">
        <f t="shared" si="1"/>
        <v>3346233404.889743</v>
      </c>
      <c r="H16" s="25">
        <f t="shared" si="2"/>
        <v>0.26111967019176247</v>
      </c>
      <c r="I16" s="25">
        <v>0.500066</v>
      </c>
      <c r="J16" s="13">
        <f t="shared" si="3"/>
        <v>12.571991206052726</v>
      </c>
      <c r="K16" s="23">
        <f t="shared" si="4"/>
        <v>0.15765012605188491</v>
      </c>
      <c r="L16" s="23">
        <v>0.166089</v>
      </c>
      <c r="M16" s="28">
        <f t="shared" si="6"/>
        <v>2847.461942532125</v>
      </c>
      <c r="N16" s="30">
        <f t="shared" si="7"/>
        <v>0.2210155352910583</v>
      </c>
      <c r="O16" s="30">
        <v>0.216931</v>
      </c>
    </row>
    <row r="17" spans="1:15" ht="13.5">
      <c r="A17" s="6" t="s">
        <v>9</v>
      </c>
      <c r="B17" s="11">
        <v>72000</v>
      </c>
      <c r="C17" s="11">
        <v>500000</v>
      </c>
      <c r="D17" s="12">
        <f t="shared" si="0"/>
        <v>572000</v>
      </c>
      <c r="E17" s="21">
        <f t="shared" si="5"/>
        <v>0.034121658985515356</v>
      </c>
      <c r="F17" s="21">
        <v>0.0387459</v>
      </c>
      <c r="G17" s="14">
        <f t="shared" si="1"/>
        <v>134164078.64998737</v>
      </c>
      <c r="H17" s="25">
        <f t="shared" si="2"/>
        <v>0.010469347391450327</v>
      </c>
      <c r="I17" s="25">
        <v>-0.000676781</v>
      </c>
      <c r="J17" s="13">
        <f t="shared" si="3"/>
        <v>10.556302500767288</v>
      </c>
      <c r="K17" s="23">
        <f t="shared" si="4"/>
        <v>0.13237381355203054</v>
      </c>
      <c r="L17" s="23">
        <v>0.126398</v>
      </c>
      <c r="M17" s="28">
        <f t="shared" si="6"/>
        <v>975.4349384865222</v>
      </c>
      <c r="N17" s="30">
        <f t="shared" si="7"/>
        <v>0.07571173185882431</v>
      </c>
      <c r="O17" s="30">
        <v>0.0770313</v>
      </c>
    </row>
    <row r="18" spans="1:15" ht="13.5">
      <c r="A18" s="6" t="s">
        <v>13</v>
      </c>
      <c r="B18" s="11">
        <v>72000</v>
      </c>
      <c r="C18" s="11">
        <v>500000</v>
      </c>
      <c r="D18" s="12">
        <f t="shared" si="0"/>
        <v>572000</v>
      </c>
      <c r="E18" s="21">
        <f t="shared" si="5"/>
        <v>0.034121658985515356</v>
      </c>
      <c r="F18" s="21">
        <v>0.0387459</v>
      </c>
      <c r="G18" s="14">
        <f t="shared" si="1"/>
        <v>134164078.64998737</v>
      </c>
      <c r="H18" s="25">
        <f t="shared" si="2"/>
        <v>0.010469347391450327</v>
      </c>
      <c r="I18" s="25">
        <v>-0.000676781</v>
      </c>
      <c r="J18" s="13">
        <f t="shared" si="3"/>
        <v>10.556302500767288</v>
      </c>
      <c r="K18" s="23">
        <f t="shared" si="4"/>
        <v>0.13237381355203054</v>
      </c>
      <c r="L18" s="23">
        <v>0.126398</v>
      </c>
      <c r="M18" s="28">
        <f t="shared" si="6"/>
        <v>975.4349384865222</v>
      </c>
      <c r="N18" s="30">
        <f t="shared" si="7"/>
        <v>0.07571173185882431</v>
      </c>
      <c r="O18" s="30">
        <v>0.0770313</v>
      </c>
    </row>
    <row r="19" spans="1:15" ht="13.5">
      <c r="A19" s="6" t="s">
        <v>14</v>
      </c>
      <c r="B19" s="11">
        <v>40000</v>
      </c>
      <c r="C19" s="11">
        <v>30000</v>
      </c>
      <c r="D19" s="12">
        <f t="shared" si="0"/>
        <v>70000</v>
      </c>
      <c r="E19" s="21">
        <f t="shared" si="5"/>
        <v>0.0041757274982274035</v>
      </c>
      <c r="F19" s="21">
        <v>0.00370913</v>
      </c>
      <c r="G19" s="14">
        <f t="shared" si="1"/>
        <v>6000000</v>
      </c>
      <c r="H19" s="25">
        <f t="shared" si="2"/>
        <v>0.00046820344894686074</v>
      </c>
      <c r="I19" s="25">
        <v>-8.47226E-05</v>
      </c>
      <c r="J19" s="13">
        <f t="shared" si="3"/>
        <v>9.079181246047625</v>
      </c>
      <c r="K19" s="23">
        <f t="shared" si="4"/>
        <v>0.11385102363086355</v>
      </c>
      <c r="L19" s="23">
        <v>0.0973188</v>
      </c>
      <c r="M19" s="28">
        <f t="shared" si="6"/>
        <v>373.2050807568877</v>
      </c>
      <c r="N19" s="30">
        <f t="shared" si="7"/>
        <v>0.028967593724352505</v>
      </c>
      <c r="O19" s="30">
        <v>0.0278496</v>
      </c>
    </row>
    <row r="20" spans="1:15" ht="13.5">
      <c r="A20" s="6" t="s">
        <v>7</v>
      </c>
      <c r="B20" s="6">
        <v>6133546</v>
      </c>
      <c r="C20" s="11">
        <f>SUM(C13:C19)</f>
        <v>10630000</v>
      </c>
      <c r="D20" s="12">
        <f>SUM(D13:D19)</f>
        <v>16763546</v>
      </c>
      <c r="E20" s="20">
        <f>SUM(E13:E19)</f>
        <v>0.9999999999999999</v>
      </c>
      <c r="F20" s="27">
        <f>SUM(E13:E19)</f>
        <v>0.9999999999999999</v>
      </c>
      <c r="G20" s="14">
        <f aca="true" t="shared" si="8" ref="G20:L20">SUM(G13:G19)</f>
        <v>12814941909.325783</v>
      </c>
      <c r="H20" s="24">
        <f t="shared" si="8"/>
        <v>0.9999999999999999</v>
      </c>
      <c r="I20" s="25">
        <f t="shared" si="8"/>
        <v>1.0000008583000004</v>
      </c>
      <c r="J20" s="13">
        <f t="shared" si="8"/>
        <v>79.74615384649361</v>
      </c>
      <c r="K20" s="26">
        <f t="shared" si="8"/>
        <v>0.9999999999999999</v>
      </c>
      <c r="L20" s="22">
        <f t="shared" si="8"/>
        <v>0.9999998000000001</v>
      </c>
      <c r="M20" s="29">
        <f>SUM(M13:M19)</f>
        <v>12883.537525008205</v>
      </c>
      <c r="N20" s="32">
        <f>SUM(N13:N19)</f>
        <v>1</v>
      </c>
      <c r="O20" s="32">
        <f>SUM(O13:O19)</f>
        <v>0.9999992</v>
      </c>
    </row>
    <row r="22" spans="5:13" ht="13.5">
      <c r="E22" s="58"/>
      <c r="F22" s="58"/>
      <c r="G22" s="58"/>
      <c r="H22" s="58"/>
      <c r="I22" s="58"/>
      <c r="J22" s="59"/>
      <c r="K22" s="59"/>
      <c r="L22" s="59"/>
      <c r="M22" s="18"/>
    </row>
    <row r="23" spans="1:15" ht="13.5">
      <c r="A23" t="s">
        <v>20</v>
      </c>
      <c r="O23" s="40"/>
    </row>
    <row r="24" spans="1:15" ht="13.5">
      <c r="A24" t="s">
        <v>31</v>
      </c>
      <c r="O24" s="40"/>
    </row>
    <row r="27" spans="1:6" ht="23.25" customHeight="1">
      <c r="A27" s="49" t="s">
        <v>38</v>
      </c>
      <c r="B27" s="49"/>
      <c r="C27" s="49"/>
      <c r="D27" s="49"/>
      <c r="E27" s="49"/>
      <c r="F27" s="49"/>
    </row>
    <row r="28" spans="1:6" ht="15" customHeight="1">
      <c r="A28" s="50"/>
      <c r="B28" s="50"/>
      <c r="C28" s="50"/>
      <c r="D28" s="50"/>
      <c r="E28" s="50"/>
      <c r="F28" s="50"/>
    </row>
    <row r="29" spans="1:6" ht="13.5">
      <c r="A29" s="10" t="s">
        <v>0</v>
      </c>
      <c r="B29" s="48" t="s">
        <v>40</v>
      </c>
      <c r="C29" s="41" t="s">
        <v>34</v>
      </c>
      <c r="D29" s="36" t="s">
        <v>35</v>
      </c>
      <c r="E29" s="42" t="s">
        <v>36</v>
      </c>
      <c r="F29" s="38" t="s">
        <v>37</v>
      </c>
    </row>
    <row r="30" spans="1:6" ht="13.5">
      <c r="A30" s="6" t="s">
        <v>1</v>
      </c>
      <c r="B30" s="39">
        <f>O13*100</f>
        <v>28.297099999999997</v>
      </c>
      <c r="C30" s="6"/>
      <c r="D30" s="6" t="s">
        <v>32</v>
      </c>
      <c r="E30" s="39">
        <f>IF(C30="YES",B30,0)</f>
        <v>0</v>
      </c>
      <c r="F30" s="39">
        <f>IF(D30="NO",B30,0)</f>
        <v>28.297099999999997</v>
      </c>
    </row>
    <row r="31" spans="1:6" ht="13.5">
      <c r="A31" s="6" t="s">
        <v>2</v>
      </c>
      <c r="B31" s="39">
        <f aca="true" t="shared" si="9" ref="B31:B36">O14*100</f>
        <v>13.9813</v>
      </c>
      <c r="C31" s="6"/>
      <c r="D31" s="6" t="s">
        <v>32</v>
      </c>
      <c r="E31" s="39">
        <f aca="true" t="shared" si="10" ref="E31:E36">IF(C31="YES",B31,0)</f>
        <v>0</v>
      </c>
      <c r="F31" s="39">
        <f aca="true" t="shared" si="11" ref="F31:F36">IF(D31="NO",B31,0)</f>
        <v>13.9813</v>
      </c>
    </row>
    <row r="32" spans="1:6" ht="13.5">
      <c r="A32" s="6" t="s">
        <v>10</v>
      </c>
      <c r="B32" s="39">
        <f t="shared" si="9"/>
        <v>17.8372</v>
      </c>
      <c r="C32" s="6" t="s">
        <v>33</v>
      </c>
      <c r="D32" s="6"/>
      <c r="E32" s="39">
        <f t="shared" si="10"/>
        <v>17.8372</v>
      </c>
      <c r="F32" s="39">
        <f t="shared" si="11"/>
        <v>0</v>
      </c>
    </row>
    <row r="33" spans="1:6" ht="17.25" customHeight="1">
      <c r="A33" s="6" t="s">
        <v>8</v>
      </c>
      <c r="B33" s="39">
        <f t="shared" si="9"/>
        <v>21.6931</v>
      </c>
      <c r="C33" s="6"/>
      <c r="D33" s="6" t="s">
        <v>32</v>
      </c>
      <c r="E33" s="39">
        <f t="shared" si="10"/>
        <v>0</v>
      </c>
      <c r="F33" s="39">
        <f t="shared" si="11"/>
        <v>21.6931</v>
      </c>
    </row>
    <row r="34" spans="1:6" ht="13.5">
      <c r="A34" s="6" t="s">
        <v>9</v>
      </c>
      <c r="B34" s="39">
        <f t="shared" si="9"/>
        <v>7.70313</v>
      </c>
      <c r="C34" s="6" t="s">
        <v>33</v>
      </c>
      <c r="D34" s="6"/>
      <c r="E34" s="39">
        <f t="shared" si="10"/>
        <v>7.70313</v>
      </c>
      <c r="F34" s="39">
        <f t="shared" si="11"/>
        <v>0</v>
      </c>
    </row>
    <row r="35" spans="1:6" ht="13.5">
      <c r="A35" s="6" t="s">
        <v>13</v>
      </c>
      <c r="B35" s="39">
        <f t="shared" si="9"/>
        <v>7.70313</v>
      </c>
      <c r="C35" s="6" t="s">
        <v>33</v>
      </c>
      <c r="D35" s="6"/>
      <c r="E35" s="39">
        <f t="shared" si="10"/>
        <v>7.70313</v>
      </c>
      <c r="F35" s="39">
        <f t="shared" si="11"/>
        <v>0</v>
      </c>
    </row>
    <row r="36" spans="1:6" ht="13.5">
      <c r="A36" s="6" t="s">
        <v>14</v>
      </c>
      <c r="B36" s="39">
        <f t="shared" si="9"/>
        <v>2.78496</v>
      </c>
      <c r="C36" s="6" t="s">
        <v>33</v>
      </c>
      <c r="D36" s="6"/>
      <c r="E36" s="39">
        <f t="shared" si="10"/>
        <v>2.78496</v>
      </c>
      <c r="F36" s="39">
        <f t="shared" si="11"/>
        <v>0</v>
      </c>
    </row>
    <row r="37" spans="1:6" ht="13.5">
      <c r="A37" s="6" t="s">
        <v>7</v>
      </c>
      <c r="B37" s="39">
        <f>SUM(B30:B36)</f>
        <v>99.99992</v>
      </c>
      <c r="C37" s="39"/>
      <c r="D37" s="6"/>
      <c r="E37" s="39">
        <f>SUM(E30:E36)</f>
        <v>36.02842</v>
      </c>
      <c r="F37" s="39">
        <f>SUM(F30:F36)</f>
        <v>63.9715</v>
      </c>
    </row>
    <row r="38" spans="1:6" ht="13.5">
      <c r="A38" s="45"/>
      <c r="B38" s="37"/>
      <c r="C38" s="44"/>
      <c r="D38" s="37"/>
      <c r="E38" s="43">
        <f>IF(E37&gt;50,"Yes Majority","")</f>
      </c>
      <c r="F38" s="43" t="str">
        <f>IF(F37&gt;50,"No Majority","")</f>
        <v>No Majority</v>
      </c>
    </row>
    <row r="40" ht="13.5">
      <c r="A40" t="s">
        <v>39</v>
      </c>
    </row>
    <row r="42" ht="18">
      <c r="A42" s="47" t="s">
        <v>28</v>
      </c>
    </row>
    <row r="43" spans="1:15" ht="13.5">
      <c r="A43" s="46" t="s">
        <v>12</v>
      </c>
      <c r="O43" s="40"/>
    </row>
    <row r="44" spans="1:4" ht="13.5">
      <c r="A44" s="46" t="s">
        <v>11</v>
      </c>
      <c r="B44" s="1"/>
      <c r="C44" s="1"/>
      <c r="D44" s="1"/>
    </row>
    <row r="45" spans="1:4" ht="13.5">
      <c r="A45" t="s">
        <v>15</v>
      </c>
      <c r="B45" s="1"/>
      <c r="C45" s="1"/>
      <c r="D45" s="1"/>
    </row>
    <row r="46" ht="15.75" customHeight="1"/>
  </sheetData>
  <mergeCells count="13">
    <mergeCell ref="B5:H5"/>
    <mergeCell ref="B4:H4"/>
    <mergeCell ref="B3:H3"/>
    <mergeCell ref="A1:C1"/>
    <mergeCell ref="B6:H6"/>
    <mergeCell ref="A27:F28"/>
    <mergeCell ref="M11:O11"/>
    <mergeCell ref="A9:O10"/>
    <mergeCell ref="G11:I11"/>
    <mergeCell ref="E22:I22"/>
    <mergeCell ref="J22:L22"/>
    <mergeCell ref="D11:F11"/>
    <mergeCell ref="J11:L1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Michigan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jalovett</dc:creator>
  <cp:keywords/>
  <dc:description/>
  <cp:lastModifiedBy>jjyork</cp:lastModifiedBy>
  <dcterms:created xsi:type="dcterms:W3CDTF">2009-11-03T20:29:30Z</dcterms:created>
  <dcterms:modified xsi:type="dcterms:W3CDTF">2010-01-26T16:07:44Z</dcterms:modified>
  <cp:category/>
  <cp:version/>
  <cp:contentType/>
  <cp:contentStatus/>
</cp:coreProperties>
</file>